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 01" sheetId="1" r:id="rId1"/>
  </sheets>
  <definedNames>
    <definedName name="_xlnm.Print_Area" localSheetId="0">'PL 01'!$A$1:$G$77</definedName>
    <definedName name="_xlnm.Print_Titles" localSheetId="0">'PL 01'!$6:$8</definedName>
  </definedNames>
  <calcPr fullCalcOnLoad="1"/>
</workbook>
</file>

<file path=xl/sharedStrings.xml><?xml version="1.0" encoding="utf-8"?>
<sst xmlns="http://schemas.openxmlformats.org/spreadsheetml/2006/main" count="176" uniqueCount="100">
  <si>
    <t>STT</t>
  </si>
  <si>
    <t>Đơn vị tính</t>
  </si>
  <si>
    <t>I</t>
  </si>
  <si>
    <t>Người</t>
  </si>
  <si>
    <t>- Kinh phí</t>
  </si>
  <si>
    <t>Triệu đồng</t>
  </si>
  <si>
    <t>II</t>
  </si>
  <si>
    <t>Số cán bộ theo dõi công tác giảm nghèo cấp xã được hỗ trợ 30% phụ cấp</t>
  </si>
  <si>
    <t>Chính sách hỗ trợ trực tiếp cho người nghèo (QĐ 102/2008/QĐ-TTg)</t>
  </si>
  <si>
    <t>A</t>
  </si>
  <si>
    <t>B</t>
  </si>
  <si>
    <t>C</t>
  </si>
  <si>
    <t>Hộ</t>
  </si>
  <si>
    <t xml:space="preserve">- Kinh phí </t>
  </si>
  <si>
    <t>Số hộ cận nghèo được hỗ trợ mua thẻ BHYT (30% ngân sách tỉnh)</t>
  </si>
  <si>
    <t>Chính sách hỗ trợ di dân thực hiện định canh, định cư cho đồng bào dân tộc thiểu số theo QĐ số 33/2007/QĐ-TTg ngày 05/3/2007</t>
  </si>
  <si>
    <t>Giáo dục</t>
  </si>
  <si>
    <t>NỘI DUNG</t>
  </si>
  <si>
    <t>III</t>
  </si>
  <si>
    <t>Chính sách tín dụng ưu đãi cho vay vốn hộ nghèo và đối tượng khác</t>
  </si>
  <si>
    <t>Chính sách Y tế đối với người nghèo, cận nghèo và đối tượng khác</t>
  </si>
  <si>
    <t>Nhà</t>
  </si>
  <si>
    <t>Tổng số nhà ở đã hỗ trợ xây dựng cho hộ nghèo</t>
  </si>
  <si>
    <t>Theo Nghị quyết số 31/2011/NQ-HĐND và Quyết định số 832/QĐ-UBND</t>
  </si>
  <si>
    <t>Doanh số cho vay vốn theo Nghị định số 78/2002/NĐ-CP</t>
  </si>
  <si>
    <t>Số hộ vay vốn</t>
  </si>
  <si>
    <t>V</t>
  </si>
  <si>
    <t>CÁC CHƯƠNG TRÌNH, CHÍNH SÁCH GIẢM NGHÈO CỦA QUỐC GIA</t>
  </si>
  <si>
    <t>IV</t>
  </si>
  <si>
    <t>Kinh phí</t>
  </si>
  <si>
    <t xml:space="preserve">Số người cận nghèo được cấp thẻ BHYT </t>
  </si>
  <si>
    <t xml:space="preserve">NGUỒN VẬN ĐỘNG </t>
  </si>
  <si>
    <t>VI</t>
  </si>
  <si>
    <t>VII</t>
  </si>
  <si>
    <t>A1</t>
  </si>
  <si>
    <t>A2</t>
  </si>
  <si>
    <t>CÁC CHÍNH SÁCH HỖ TRỢ GIẢM NGHÈO CỦA QUỐC GIA</t>
  </si>
  <si>
    <t>VIII</t>
  </si>
  <si>
    <t>Tiểu Dự án 3: Hỗ trợ phát triển sản xuất, giáo dục đào tạo và dạy nghề các huyện nghèo</t>
  </si>
  <si>
    <t>Dự án Hỗ trợ đầu tư CSHT các xã ĐBKK, xã biên giới, xã an toàn khu, các thôn, bản ĐBKK</t>
  </si>
  <si>
    <t>DỰ ÁN 1: CHƯƠNG TRÌNH 30A</t>
  </si>
  <si>
    <t>DỰ ÁN 3: DỰ ÁN NHÂN RỘNG MÔ HÌNH GIẢM NGHÈO</t>
  </si>
  <si>
    <t>Chính sách khuyến khích thoát nghèo bền vững theo NQ 119/2014/NQ-HĐND và QĐ 2813/QĐ-UBND của UBND tỉnh</t>
  </si>
  <si>
    <t>- Trong đó hỗ trợ xây dựng và sửa chữa nhà ở</t>
  </si>
  <si>
    <t>Số nhà</t>
  </si>
  <si>
    <t>1.1</t>
  </si>
  <si>
    <t>1.2</t>
  </si>
  <si>
    <t>1.3</t>
  </si>
  <si>
    <t>2.1</t>
  </si>
  <si>
    <t>2.2</t>
  </si>
  <si>
    <t>CÁC CHƯƠNG TRÌNH, CHÍNH SÁCH ĐẶC THÙ CỦA TỈNH QUẢNG NAM BAN HÀNH</t>
  </si>
  <si>
    <t>Chính sách hỗ trợ hộ nghèo về nhà ở theo QĐ 48/2014/QĐ-TTg</t>
  </si>
  <si>
    <t>Chính sách hỗ trợ đất ở, đất sản xuất, nước sinh hoạt theo Quyết định số 775/QĐ-TTg</t>
  </si>
  <si>
    <t>TỔNG HỢP KINH PHÍ THỰC HIỆN CHƯƠNG TRÌNH,</t>
  </si>
  <si>
    <t>Phụ lục số 1</t>
  </si>
  <si>
    <t>DỰ ÁN 2: CHƯƠNG TRÌNH 135</t>
  </si>
  <si>
    <t>Tiểu dự án 2: Hồ trợ đầu tư cơ sở hạ tầng các xã vùng bãi ngang ven biển và hải đảo (xã 257)</t>
  </si>
  <si>
    <t>Nguồn hỗ trợ của BCĐ Tây nguyên hỗ trợ hộ nghèo đón tết Nguyên đán Bính Thân 2016</t>
  </si>
  <si>
    <t>DỰ ÁN 4: TRUYỀN THÔNG VÀ GIẢM NGHÈO VỀ THÔNG TIN</t>
  </si>
  <si>
    <t>DỰ ÁN 5: NÂNG CAO NĂNG LỰC VÀ ĐÁNH GIÁ CHƯƠNG TRÌNH</t>
  </si>
  <si>
    <t xml:space="preserve">Số lượt đối tượng người nghèo, người dân tộc thiểu số, bệnh nhân mắc bệnh hiểm nghèo được hỗ trợ khám chữa bệnh </t>
  </si>
  <si>
    <t>Số người nghèo, cận nghèo và đối tượng khác được cấp thẻ BHYT</t>
  </si>
  <si>
    <t xml:space="preserve">Số người nghèo, người DTTS, người dân sinh sống tại xã đảo, vùng có điều kiện KTXH ĐBKK được cấp thẻ BHYT </t>
  </si>
  <si>
    <t>IX</t>
  </si>
  <si>
    <t>Chính sách khuyến công</t>
  </si>
  <si>
    <t>CHÍNH SÁCH HỖ TRỢ GIẢM NGHÈO TỈNH QUẢNG NAM GIAI ĐOẠN 2016-2018</t>
  </si>
  <si>
    <t>Tiểu dự án 1: Hỗ trợ đầu tư cơ sở hạ tầng các huyện nghèo</t>
  </si>
  <si>
    <t>2.3</t>
  </si>
  <si>
    <t>1.4</t>
  </si>
  <si>
    <t>Tiểu Dự án 4:  Hỗ trợ cho lao động thuộc hộ nghèo, hộ cận nghèo, hộ đồng bào dân tộc thiểu số đi làm việc có thời hạn ở nước ngoài</t>
  </si>
  <si>
    <t>1.5</t>
  </si>
  <si>
    <t>Vốn sự nghiệp DTBD công trình</t>
  </si>
  <si>
    <t>Tiểu Dự án 3:  Nâng cao năng lực cho cộng đồng và cán bộ cơ sở các xã đặc biệt khó khăn, xã biên giới, xã an toàn khu; thôn bản đặc biệt khó khăn.</t>
  </si>
  <si>
    <t>2.4</t>
  </si>
  <si>
    <t>Chính sách đào tạo nghề lao động nông thôn theo QĐ 1956/QĐ-TTg</t>
  </si>
  <si>
    <t>Chính sách hỗ trợ phẫu thuật tim đối với trẻ em</t>
  </si>
  <si>
    <t>Chính sách cấp bù học phí và hỗ trợ chi phí học tập theo Nghị định số 86/2015/NĐ-CP</t>
  </si>
  <si>
    <t>Chính sách hỗ trợ tiền ăn, tiền nhà ở và gạo đối với học sinh theo Nghị định số 116/2016/NĐ-CP</t>
  </si>
  <si>
    <t>Chính sách hỗ trợ tiền ăn trưa cho trẻ em 3, 4, 5 tuổi theo Quyết định số 60/2011/QĐ-TTg và Quyết định 239/QĐ-TTg của Thủ tướng Chính phủ</t>
  </si>
  <si>
    <t>Chính sách hỗ trợ hộ nghèo về tiền điện cho hộ nghèo và hộ chính sách xã hội</t>
  </si>
  <si>
    <t>DỰ ÁN GIẢM NGHÈO TÂY NGUYÊN</t>
  </si>
  <si>
    <t>D</t>
  </si>
  <si>
    <t>Chính sách khuyến khích thoát nghèo bền vững theo NQ 13/2017/NQ-HĐND và QĐ 2511/QĐ-UBND của UBND tỉnh</t>
  </si>
  <si>
    <t>Quỹ "Ngày vì người nghèo" các cấp và các Hội đoàn thể</t>
  </si>
  <si>
    <t>X</t>
  </si>
  <si>
    <t>Tổng cộng</t>
  </si>
  <si>
    <t>Chia theo năm</t>
  </si>
  <si>
    <t>CHƯƠNG TRÌNH MỤC TIÊU QUỐC GIA GIẢM NGHÈO THEO QUYẾT ĐỊNH SỐ 1722/QĐ-TTg</t>
  </si>
  <si>
    <t>Ngân sách tỉnh cấp qua NHCSXH để bổ sung nguồn vốn cho vay hộ nghèo và các đối tượng khác theo quy định</t>
  </si>
  <si>
    <t>Chính sách hỗ trợ hộ nghèo về nhà ở</t>
  </si>
  <si>
    <t>Chính sách hỗ trợ hộ nghèo về nhà ở theo QĐ 33/2015/QĐ-TTg</t>
  </si>
  <si>
    <t>TỔNG (A+B+C+D)</t>
  </si>
  <si>
    <t>Trong đó:</t>
  </si>
  <si>
    <t>Doanh số cho vay Hộ nghèo</t>
  </si>
  <si>
    <t>Doanh số cho vay Hộ cận nghèo</t>
  </si>
  <si>
    <t>Doanh số cho vay Hộ mới thoát nghèo</t>
  </si>
  <si>
    <t>Chính sách phát triển kinh tế xã hội miền núi tỉnh Quảng Nam giai đoạn 2017-2020, định hướng đến năm 2025 theo Nghị quyết 12/2017/NQ-HĐND của HĐND tỉnh</t>
  </si>
  <si>
    <t>Chính sách hỗ trợ đối với những người làm công tác giảm nghèo cấp xã trên địa bàn tỉnh Quảng Nam giai đoạn 2018-2020 theo Nghị quyết 18/2017/NQ-HĐND của HĐND tỉnh</t>
  </si>
  <si>
    <r>
      <t xml:space="preserve">Vốn sự nghiệp hỗ trợ phát triển sản xuất </t>
    </r>
    <r>
      <rPr>
        <b/>
        <sz val="9"/>
        <color indexed="8"/>
        <rFont val="Times New Roman"/>
        <family val="1"/>
      </rPr>
      <t>và Duy tu bảo dưỡng công trình</t>
    </r>
  </si>
  <si>
    <t>(Kèm theo Báo cáo số           -BC/TU ngày         /4/2019 của Ban Thường vụ Tỉnh ủy)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</si>
</sst>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mmm\-yyyy"/>
  </numFmts>
  <fonts count="5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3" fontId="47" fillId="0" borderId="12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/>
    </xf>
    <xf numFmtId="0" fontId="45" fillId="0" borderId="12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justify" vertical="center"/>
    </xf>
    <xf numFmtId="0" fontId="45" fillId="0" borderId="12" xfId="0" applyFont="1" applyBorder="1" applyAlignment="1">
      <alignment horizontal="center"/>
    </xf>
    <xf numFmtId="3" fontId="45" fillId="0" borderId="12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justify" vertical="center"/>
    </xf>
    <xf numFmtId="0" fontId="48" fillId="0" borderId="12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justify" vertical="center"/>
    </xf>
    <xf numFmtId="0" fontId="45" fillId="0" borderId="11" xfId="0" applyFont="1" applyBorder="1" applyAlignment="1">
      <alignment horizontal="justify" vertic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right"/>
    </xf>
    <xf numFmtId="0" fontId="45" fillId="0" borderId="0" xfId="0" applyFont="1" applyAlignment="1">
      <alignment horizontal="center"/>
    </xf>
    <xf numFmtId="3" fontId="47" fillId="0" borderId="12" xfId="0" applyNumberFormat="1" applyFont="1" applyBorder="1" applyAlignment="1">
      <alignment/>
    </xf>
    <xf numFmtId="3" fontId="45" fillId="0" borderId="12" xfId="0" applyNumberFormat="1" applyFont="1" applyBorder="1" applyAlignment="1">
      <alignment/>
    </xf>
    <xf numFmtId="0" fontId="47" fillId="0" borderId="12" xfId="0" applyFont="1" applyBorder="1" applyAlignment="1">
      <alignment horizontal="justify" vertical="center" wrapText="1"/>
    </xf>
    <xf numFmtId="3" fontId="47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49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 wrapText="1"/>
    </xf>
    <xf numFmtId="49" fontId="45" fillId="0" borderId="11" xfId="0" applyNumberFormat="1" applyFont="1" applyBorder="1" applyAlignment="1">
      <alignment horizontal="justify" vertical="center" wrapText="1"/>
    </xf>
    <xf numFmtId="0" fontId="45" fillId="0" borderId="12" xfId="0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justify" vertical="center"/>
    </xf>
    <xf numFmtId="3" fontId="47" fillId="33" borderId="12" xfId="0" applyNumberFormat="1" applyFont="1" applyFill="1" applyBorder="1" applyAlignment="1">
      <alignment horizontal="right" vertical="center"/>
    </xf>
    <xf numFmtId="3" fontId="47" fillId="33" borderId="12" xfId="0" applyNumberFormat="1" applyFont="1" applyFill="1" applyBorder="1" applyAlignment="1">
      <alignment vertical="center"/>
    </xf>
    <xf numFmtId="3" fontId="45" fillId="33" borderId="12" xfId="0" applyNumberFormat="1" applyFont="1" applyFill="1" applyBorder="1" applyAlignment="1">
      <alignment/>
    </xf>
    <xf numFmtId="3" fontId="45" fillId="33" borderId="12" xfId="0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I10" sqref="I10"/>
    </sheetView>
  </sheetViews>
  <sheetFormatPr defaultColWidth="9.00390625" defaultRowHeight="15.75"/>
  <cols>
    <col min="1" max="1" width="4.75390625" style="11" customWidth="1"/>
    <col min="2" max="2" width="44.375" style="1" customWidth="1"/>
    <col min="3" max="3" width="9.375" style="1" customWidth="1"/>
    <col min="4" max="4" width="8.625" style="1" customWidth="1"/>
    <col min="5" max="5" width="8.625" style="21" customWidth="1"/>
    <col min="6" max="7" width="8.625" style="1" customWidth="1"/>
    <col min="8" max="16384" width="9.00390625" style="1" customWidth="1"/>
  </cols>
  <sheetData>
    <row r="1" spans="1:7" ht="19.5" customHeight="1">
      <c r="A1" s="40" t="s">
        <v>54</v>
      </c>
      <c r="B1" s="40"/>
      <c r="C1" s="40"/>
      <c r="D1" s="40"/>
      <c r="E1" s="40"/>
      <c r="F1" s="40"/>
      <c r="G1" s="40"/>
    </row>
    <row r="2" spans="1:7" ht="18.75" customHeight="1">
      <c r="A2" s="41" t="s">
        <v>53</v>
      </c>
      <c r="B2" s="41"/>
      <c r="C2" s="41"/>
      <c r="D2" s="41"/>
      <c r="E2" s="41"/>
      <c r="F2" s="41"/>
      <c r="G2" s="41"/>
    </row>
    <row r="3" spans="1:7" ht="15.75" customHeight="1">
      <c r="A3" s="40" t="s">
        <v>65</v>
      </c>
      <c r="B3" s="40"/>
      <c r="C3" s="40"/>
      <c r="D3" s="40"/>
      <c r="E3" s="40"/>
      <c r="F3" s="40"/>
      <c r="G3" s="40"/>
    </row>
    <row r="4" spans="1:7" ht="21.75" customHeight="1">
      <c r="A4" s="42" t="s">
        <v>99</v>
      </c>
      <c r="B4" s="42"/>
      <c r="C4" s="42"/>
      <c r="D4" s="42"/>
      <c r="E4" s="42"/>
      <c r="F4" s="42"/>
      <c r="G4" s="42"/>
    </row>
    <row r="5" spans="1:5" ht="19.5" customHeight="1">
      <c r="A5" s="2"/>
      <c r="B5" s="2"/>
      <c r="C5" s="2"/>
      <c r="D5" s="30"/>
      <c r="E5" s="30"/>
    </row>
    <row r="6" spans="1:7" s="4" customFormat="1" ht="19.5" customHeight="1">
      <c r="A6" s="43" t="s">
        <v>0</v>
      </c>
      <c r="B6" s="43" t="s">
        <v>17</v>
      </c>
      <c r="C6" s="43" t="s">
        <v>1</v>
      </c>
      <c r="D6" s="43" t="s">
        <v>85</v>
      </c>
      <c r="E6" s="45" t="s">
        <v>86</v>
      </c>
      <c r="F6" s="45"/>
      <c r="G6" s="45"/>
    </row>
    <row r="7" spans="1:7" s="4" customFormat="1" ht="19.5" customHeight="1">
      <c r="A7" s="44"/>
      <c r="B7" s="44"/>
      <c r="C7" s="44"/>
      <c r="D7" s="44"/>
      <c r="E7" s="31">
        <v>2016</v>
      </c>
      <c r="F7" s="31">
        <v>2017</v>
      </c>
      <c r="G7" s="31">
        <v>2018</v>
      </c>
    </row>
    <row r="8" spans="1:7" s="4" customFormat="1" ht="19.5" customHeight="1">
      <c r="A8" s="31">
        <v>1</v>
      </c>
      <c r="B8" s="3">
        <v>2</v>
      </c>
      <c r="C8" s="31">
        <v>3</v>
      </c>
      <c r="D8" s="31"/>
      <c r="E8" s="31">
        <v>4</v>
      </c>
      <c r="F8" s="31"/>
      <c r="G8" s="31"/>
    </row>
    <row r="9" spans="1:7" s="8" customFormat="1" ht="19.5" customHeight="1">
      <c r="A9" s="31"/>
      <c r="B9" s="5" t="s">
        <v>91</v>
      </c>
      <c r="C9" s="6" t="s">
        <v>5</v>
      </c>
      <c r="D9" s="7">
        <f>E9+F9+G9</f>
        <v>6450541.671</v>
      </c>
      <c r="E9" s="7">
        <f>E10+E61+E72+E73</f>
        <v>1898309.396</v>
      </c>
      <c r="F9" s="7">
        <f>F10+F61+F72+F73</f>
        <v>2133946.04</v>
      </c>
      <c r="G9" s="7">
        <f>G10+G61+G72+G73</f>
        <v>2418286.2350000003</v>
      </c>
    </row>
    <row r="10" spans="1:7" s="8" customFormat="1" ht="28.5" customHeight="1">
      <c r="A10" s="31" t="s">
        <v>9</v>
      </c>
      <c r="B10" s="9" t="s">
        <v>27</v>
      </c>
      <c r="C10" s="6" t="s">
        <v>5</v>
      </c>
      <c r="D10" s="7">
        <f aca="true" t="shared" si="0" ref="D10:D77">E10+F10+G10</f>
        <v>5759652.745999999</v>
      </c>
      <c r="E10" s="7">
        <f>E11+E26</f>
        <v>1806432.396</v>
      </c>
      <c r="F10" s="7">
        <f>F11+F26</f>
        <v>1880856</v>
      </c>
      <c r="G10" s="7">
        <f>G11+G26</f>
        <v>2072364.35</v>
      </c>
    </row>
    <row r="11" spans="1:7" s="8" customFormat="1" ht="27.75" customHeight="1">
      <c r="A11" s="31" t="s">
        <v>34</v>
      </c>
      <c r="B11" s="9" t="s">
        <v>87</v>
      </c>
      <c r="C11" s="6" t="s">
        <v>5</v>
      </c>
      <c r="D11" s="7">
        <f>E11+F11+G11</f>
        <v>844441</v>
      </c>
      <c r="E11" s="7">
        <f>E12+E18+E23+E24+E25</f>
        <v>279552</v>
      </c>
      <c r="F11" s="7">
        <f>F12+F18+F23+F24+F25</f>
        <v>299164</v>
      </c>
      <c r="G11" s="7">
        <f>G12+G18+G23+G24+G25</f>
        <v>265725</v>
      </c>
    </row>
    <row r="12" spans="1:11" s="8" customFormat="1" ht="19.5" customHeight="1">
      <c r="A12" s="31">
        <v>1</v>
      </c>
      <c r="B12" s="9" t="s">
        <v>40</v>
      </c>
      <c r="C12" s="6" t="s">
        <v>5</v>
      </c>
      <c r="D12" s="7">
        <f>E12+F12+G12</f>
        <v>492830</v>
      </c>
      <c r="E12" s="7">
        <f>E13+E14+E15+E16+E17</f>
        <v>165211</v>
      </c>
      <c r="F12" s="7">
        <f>F13+F14+F15+F16+F17</f>
        <v>162568</v>
      </c>
      <c r="G12" s="7">
        <f>G13+G14+G15+G16+G17</f>
        <v>165051</v>
      </c>
      <c r="H12" s="25"/>
      <c r="I12" s="25"/>
      <c r="J12" s="25"/>
      <c r="K12" s="25"/>
    </row>
    <row r="13" spans="1:10" s="8" customFormat="1" ht="19.5" customHeight="1">
      <c r="A13" s="11" t="s">
        <v>45</v>
      </c>
      <c r="B13" s="18" t="s">
        <v>66</v>
      </c>
      <c r="C13" s="13" t="s">
        <v>5</v>
      </c>
      <c r="D13" s="14">
        <f>E13+F13+G13</f>
        <v>327493</v>
      </c>
      <c r="E13" s="14">
        <v>104116</v>
      </c>
      <c r="F13" s="23">
        <f>97620+13563+360</f>
        <v>111543</v>
      </c>
      <c r="G13" s="23">
        <v>111834</v>
      </c>
      <c r="H13" s="25"/>
      <c r="I13" s="25"/>
      <c r="J13" s="25"/>
    </row>
    <row r="14" spans="1:8" s="8" customFormat="1" ht="25.5" customHeight="1">
      <c r="A14" s="11" t="s">
        <v>46</v>
      </c>
      <c r="B14" s="32" t="s">
        <v>56</v>
      </c>
      <c r="C14" s="13" t="s">
        <v>5</v>
      </c>
      <c r="D14" s="14">
        <f>E14+F14+G14</f>
        <v>34784</v>
      </c>
      <c r="E14" s="14">
        <v>18784</v>
      </c>
      <c r="F14" s="23">
        <v>7640</v>
      </c>
      <c r="G14" s="23">
        <v>8360</v>
      </c>
      <c r="H14" s="25"/>
    </row>
    <row r="15" spans="1:9" s="8" customFormat="1" ht="24">
      <c r="A15" s="11" t="s">
        <v>47</v>
      </c>
      <c r="B15" s="18" t="s">
        <v>38</v>
      </c>
      <c r="C15" s="13" t="s">
        <v>5</v>
      </c>
      <c r="D15" s="14">
        <f t="shared" si="0"/>
        <v>104203</v>
      </c>
      <c r="E15" s="14">
        <f>42311-E17</f>
        <v>33500</v>
      </c>
      <c r="F15" s="23">
        <f>31171+4800</f>
        <v>35971</v>
      </c>
      <c r="G15" s="23">
        <f>3561+31171</f>
        <v>34732</v>
      </c>
      <c r="I15" s="25"/>
    </row>
    <row r="16" spans="1:7" s="8" customFormat="1" ht="24.75" customHeight="1">
      <c r="A16" s="11" t="s">
        <v>68</v>
      </c>
      <c r="B16" s="18" t="s">
        <v>69</v>
      </c>
      <c r="C16" s="13" t="s">
        <v>5</v>
      </c>
      <c r="D16" s="14">
        <f>E16+F16+G16</f>
        <v>1620</v>
      </c>
      <c r="E16" s="14"/>
      <c r="F16" s="23">
        <v>760</v>
      </c>
      <c r="G16" s="23">
        <f>100+760</f>
        <v>860</v>
      </c>
    </row>
    <row r="17" spans="1:7" s="8" customFormat="1" ht="24.75" customHeight="1">
      <c r="A17" s="11" t="s">
        <v>70</v>
      </c>
      <c r="B17" s="18" t="s">
        <v>71</v>
      </c>
      <c r="C17" s="13" t="s">
        <v>5</v>
      </c>
      <c r="D17" s="14">
        <f>E17+F17+G17</f>
        <v>24730</v>
      </c>
      <c r="E17" s="14">
        <v>8811</v>
      </c>
      <c r="F17" s="23">
        <v>6654</v>
      </c>
      <c r="G17" s="23">
        <f>1358+335+7572</f>
        <v>9265</v>
      </c>
    </row>
    <row r="18" spans="1:7" s="8" customFormat="1" ht="19.5" customHeight="1">
      <c r="A18" s="31">
        <v>2</v>
      </c>
      <c r="B18" s="9" t="s">
        <v>55</v>
      </c>
      <c r="C18" s="6" t="s">
        <v>5</v>
      </c>
      <c r="D18" s="7">
        <f t="shared" si="0"/>
        <v>342207</v>
      </c>
      <c r="E18" s="7">
        <f>E19+E20+E21+E22</f>
        <v>112541</v>
      </c>
      <c r="F18" s="7">
        <f>F19+F20+F21+F22</f>
        <v>132769</v>
      </c>
      <c r="G18" s="7">
        <f>G19+G20+G21+G22</f>
        <v>96897</v>
      </c>
    </row>
    <row r="19" spans="1:7" s="8" customFormat="1" ht="24" customHeight="1">
      <c r="A19" s="11" t="s">
        <v>48</v>
      </c>
      <c r="B19" s="12" t="s">
        <v>39</v>
      </c>
      <c r="C19" s="13" t="s">
        <v>5</v>
      </c>
      <c r="D19" s="14">
        <f>E19+F19+G19</f>
        <v>253860</v>
      </c>
      <c r="E19" s="14">
        <v>82800</v>
      </c>
      <c r="F19" s="23">
        <f>90600+7800</f>
        <v>98400</v>
      </c>
      <c r="G19" s="23">
        <v>72660</v>
      </c>
    </row>
    <row r="20" spans="1:10" s="8" customFormat="1" ht="24">
      <c r="A20" s="11" t="s">
        <v>49</v>
      </c>
      <c r="B20" s="12" t="s">
        <v>98</v>
      </c>
      <c r="C20" s="13" t="s">
        <v>5</v>
      </c>
      <c r="D20" s="14">
        <f t="shared" si="0"/>
        <v>67358</v>
      </c>
      <c r="E20" s="14">
        <f>29741-5216</f>
        <v>24525</v>
      </c>
      <c r="F20" s="38">
        <f>23392+2800</f>
        <v>26192</v>
      </c>
      <c r="G20" s="23">
        <v>16641</v>
      </c>
      <c r="H20" s="25"/>
      <c r="I20" s="25"/>
      <c r="J20" s="25"/>
    </row>
    <row r="21" spans="1:8" s="8" customFormat="1" ht="36">
      <c r="A21" s="11" t="s">
        <v>67</v>
      </c>
      <c r="B21" s="12" t="s">
        <v>72</v>
      </c>
      <c r="C21" s="13" t="s">
        <v>5</v>
      </c>
      <c r="D21" s="14">
        <f t="shared" si="0"/>
        <v>6606</v>
      </c>
      <c r="E21" s="14"/>
      <c r="F21" s="39">
        <f>2193+491</f>
        <v>2684</v>
      </c>
      <c r="G21" s="23">
        <v>3922</v>
      </c>
      <c r="H21" s="25"/>
    </row>
    <row r="22" spans="1:7" s="8" customFormat="1" ht="19.5" customHeight="1">
      <c r="A22" s="11" t="s">
        <v>73</v>
      </c>
      <c r="B22" s="12" t="s">
        <v>71</v>
      </c>
      <c r="C22" s="13" t="s">
        <v>5</v>
      </c>
      <c r="D22" s="14">
        <f t="shared" si="0"/>
        <v>14383</v>
      </c>
      <c r="E22" s="14">
        <v>5216</v>
      </c>
      <c r="F22" s="39">
        <v>5493</v>
      </c>
      <c r="G22" s="23">
        <v>3674</v>
      </c>
    </row>
    <row r="23" spans="1:7" s="8" customFormat="1" ht="19.5" customHeight="1">
      <c r="A23" s="31">
        <v>3</v>
      </c>
      <c r="B23" s="15" t="s">
        <v>41</v>
      </c>
      <c r="C23" s="6" t="s">
        <v>5</v>
      </c>
      <c r="D23" s="7">
        <f t="shared" si="0"/>
        <v>4568</v>
      </c>
      <c r="E23" s="7">
        <v>1000</v>
      </c>
      <c r="F23" s="22">
        <v>1784</v>
      </c>
      <c r="G23" s="22">
        <v>1784</v>
      </c>
    </row>
    <row r="24" spans="1:7" s="8" customFormat="1" ht="19.5" customHeight="1">
      <c r="A24" s="31">
        <v>4</v>
      </c>
      <c r="B24" s="15" t="s">
        <v>58</v>
      </c>
      <c r="C24" s="6" t="s">
        <v>5</v>
      </c>
      <c r="D24" s="7">
        <f t="shared" si="0"/>
        <v>2466</v>
      </c>
      <c r="E24" s="7">
        <v>300</v>
      </c>
      <c r="F24" s="22">
        <f>1058+50</f>
        <v>1108</v>
      </c>
      <c r="G24" s="22">
        <v>1058</v>
      </c>
    </row>
    <row r="25" spans="1:7" s="8" customFormat="1" ht="24">
      <c r="A25" s="31">
        <v>5</v>
      </c>
      <c r="B25" s="15" t="s">
        <v>59</v>
      </c>
      <c r="C25" s="6" t="s">
        <v>5</v>
      </c>
      <c r="D25" s="7">
        <f>E25+F25+G25</f>
        <v>2370</v>
      </c>
      <c r="E25" s="7">
        <v>500</v>
      </c>
      <c r="F25" s="22">
        <v>935</v>
      </c>
      <c r="G25" s="22">
        <v>935</v>
      </c>
    </row>
    <row r="26" spans="1:7" s="8" customFormat="1" ht="19.5" customHeight="1">
      <c r="A26" s="31" t="s">
        <v>35</v>
      </c>
      <c r="B26" s="10" t="s">
        <v>36</v>
      </c>
      <c r="C26" s="6" t="s">
        <v>5</v>
      </c>
      <c r="D26" s="7">
        <f t="shared" si="0"/>
        <v>4915211.745999999</v>
      </c>
      <c r="E26" s="7">
        <f>E27+E28+E38+E39+E40+E44+E58+E59+E60</f>
        <v>1526880.396</v>
      </c>
      <c r="F26" s="7">
        <f>F27+F28+F38+F39+F40+F44+F58+F59+F60</f>
        <v>1581692</v>
      </c>
      <c r="G26" s="7">
        <f>G27+G28+G38+G39+G40+G44+G58+G59+G60</f>
        <v>1806639.35</v>
      </c>
    </row>
    <row r="27" spans="1:7" s="8" customFormat="1" ht="24">
      <c r="A27" s="31" t="s">
        <v>2</v>
      </c>
      <c r="B27" s="15" t="s">
        <v>74</v>
      </c>
      <c r="C27" s="6" t="s">
        <v>5</v>
      </c>
      <c r="D27" s="7">
        <f t="shared" si="0"/>
        <v>15255</v>
      </c>
      <c r="E27" s="7">
        <v>5400</v>
      </c>
      <c r="F27" s="7">
        <v>5140</v>
      </c>
      <c r="G27" s="22">
        <v>4715</v>
      </c>
    </row>
    <row r="28" spans="1:7" s="8" customFormat="1" ht="24">
      <c r="A28" s="31" t="s">
        <v>6</v>
      </c>
      <c r="B28" s="15" t="s">
        <v>19</v>
      </c>
      <c r="C28" s="6"/>
      <c r="D28" s="7">
        <f t="shared" si="0"/>
        <v>3756273</v>
      </c>
      <c r="E28" s="7">
        <f>E29+0</f>
        <v>1121199</v>
      </c>
      <c r="F28" s="7">
        <f>F29+0</f>
        <v>1185125</v>
      </c>
      <c r="G28" s="7">
        <f>G29+0</f>
        <v>1449949</v>
      </c>
    </row>
    <row r="29" spans="1:7" s="8" customFormat="1" ht="19.5" customHeight="1">
      <c r="A29" s="16"/>
      <c r="B29" s="17" t="s">
        <v>24</v>
      </c>
      <c r="C29" s="13" t="s">
        <v>5</v>
      </c>
      <c r="D29" s="14">
        <f t="shared" si="0"/>
        <v>3756273</v>
      </c>
      <c r="E29" s="14">
        <v>1121199</v>
      </c>
      <c r="F29" s="14">
        <v>1185125</v>
      </c>
      <c r="G29" s="23">
        <v>1449949</v>
      </c>
    </row>
    <row r="30" spans="1:7" s="8" customFormat="1" ht="19.5" customHeight="1">
      <c r="A30" s="16"/>
      <c r="B30" s="17" t="s">
        <v>25</v>
      </c>
      <c r="C30" s="13" t="s">
        <v>12</v>
      </c>
      <c r="D30" s="14">
        <f>E30+F30+G30</f>
        <v>124881</v>
      </c>
      <c r="E30" s="14">
        <v>41919</v>
      </c>
      <c r="F30" s="14">
        <v>40798</v>
      </c>
      <c r="G30" s="23">
        <v>42164</v>
      </c>
    </row>
    <row r="31" spans="1:7" s="8" customFormat="1" ht="19.5" customHeight="1">
      <c r="A31" s="16"/>
      <c r="B31" s="17" t="s">
        <v>92</v>
      </c>
      <c r="C31" s="13"/>
      <c r="D31" s="14"/>
      <c r="E31" s="14"/>
      <c r="F31" s="14"/>
      <c r="G31" s="23"/>
    </row>
    <row r="32" spans="1:7" s="8" customFormat="1" ht="19.5" customHeight="1">
      <c r="A32" s="16">
        <v>1</v>
      </c>
      <c r="B32" s="17" t="s">
        <v>93</v>
      </c>
      <c r="C32" s="13" t="s">
        <v>5</v>
      </c>
      <c r="D32" s="14">
        <f aca="true" t="shared" si="1" ref="D32:D37">E32+F32+G32</f>
        <v>652898</v>
      </c>
      <c r="E32" s="14">
        <v>268174</v>
      </c>
      <c r="F32" s="14">
        <v>212302</v>
      </c>
      <c r="G32" s="23">
        <v>172422</v>
      </c>
    </row>
    <row r="33" spans="1:7" s="8" customFormat="1" ht="19.5" customHeight="1">
      <c r="A33" s="16"/>
      <c r="B33" s="17" t="s">
        <v>25</v>
      </c>
      <c r="C33" s="13" t="s">
        <v>12</v>
      </c>
      <c r="D33" s="14">
        <f t="shared" si="1"/>
        <v>21157</v>
      </c>
      <c r="E33" s="14">
        <v>8912</v>
      </c>
      <c r="F33" s="14">
        <v>7049</v>
      </c>
      <c r="G33" s="23">
        <v>5196</v>
      </c>
    </row>
    <row r="34" spans="1:7" s="8" customFormat="1" ht="19.5" customHeight="1">
      <c r="A34" s="16">
        <v>2</v>
      </c>
      <c r="B34" s="17" t="s">
        <v>94</v>
      </c>
      <c r="C34" s="13" t="s">
        <v>5</v>
      </c>
      <c r="D34" s="14">
        <f t="shared" si="1"/>
        <v>473877</v>
      </c>
      <c r="E34" s="14">
        <v>173737</v>
      </c>
      <c r="F34" s="14">
        <v>208187</v>
      </c>
      <c r="G34" s="23">
        <v>91953</v>
      </c>
    </row>
    <row r="35" spans="1:7" s="8" customFormat="1" ht="19.5" customHeight="1">
      <c r="A35" s="16"/>
      <c r="B35" s="17" t="s">
        <v>25</v>
      </c>
      <c r="C35" s="13" t="s">
        <v>12</v>
      </c>
      <c r="D35" s="14">
        <f t="shared" si="1"/>
        <v>12553</v>
      </c>
      <c r="E35" s="14">
        <v>5333</v>
      </c>
      <c r="F35" s="14">
        <v>5022</v>
      </c>
      <c r="G35" s="23">
        <v>2198</v>
      </c>
    </row>
    <row r="36" spans="1:7" s="8" customFormat="1" ht="19.5" customHeight="1">
      <c r="A36" s="16">
        <v>3</v>
      </c>
      <c r="B36" s="17" t="s">
        <v>95</v>
      </c>
      <c r="C36" s="13" t="s">
        <v>5</v>
      </c>
      <c r="D36" s="14">
        <f t="shared" si="1"/>
        <v>765351</v>
      </c>
      <c r="E36" s="14">
        <v>13738</v>
      </c>
      <c r="F36" s="14">
        <v>257056</v>
      </c>
      <c r="G36" s="23">
        <v>494557</v>
      </c>
    </row>
    <row r="37" spans="1:7" s="8" customFormat="1" ht="19.5" customHeight="1">
      <c r="A37" s="16"/>
      <c r="B37" s="17" t="s">
        <v>25</v>
      </c>
      <c r="C37" s="13" t="s">
        <v>12</v>
      </c>
      <c r="D37" s="14">
        <f t="shared" si="1"/>
        <v>25890</v>
      </c>
      <c r="E37" s="14">
        <v>7278</v>
      </c>
      <c r="F37" s="14">
        <v>6986</v>
      </c>
      <c r="G37" s="23">
        <v>11626</v>
      </c>
    </row>
    <row r="38" spans="1:7" s="8" customFormat="1" ht="24">
      <c r="A38" s="31" t="s">
        <v>18</v>
      </c>
      <c r="B38" s="9" t="s">
        <v>15</v>
      </c>
      <c r="C38" s="28" t="s">
        <v>5</v>
      </c>
      <c r="D38" s="29">
        <f t="shared" si="0"/>
        <v>57061</v>
      </c>
      <c r="E38" s="36">
        <f>16000+18300</f>
        <v>34300</v>
      </c>
      <c r="F38" s="37">
        <v>22761</v>
      </c>
      <c r="G38" s="22">
        <v>0</v>
      </c>
    </row>
    <row r="39" spans="1:7" s="8" customFormat="1" ht="27.75" customHeight="1">
      <c r="A39" s="31" t="s">
        <v>28</v>
      </c>
      <c r="B39" s="15" t="s">
        <v>52</v>
      </c>
      <c r="C39" s="6" t="s">
        <v>5</v>
      </c>
      <c r="D39" s="7">
        <f t="shared" si="0"/>
        <v>30000</v>
      </c>
      <c r="E39" s="7">
        <v>30000</v>
      </c>
      <c r="F39" s="22">
        <v>0</v>
      </c>
      <c r="G39" s="22">
        <v>0</v>
      </c>
    </row>
    <row r="40" spans="1:7" s="8" customFormat="1" ht="19.5" customHeight="1">
      <c r="A40" s="31" t="s">
        <v>26</v>
      </c>
      <c r="B40" s="15" t="s">
        <v>16</v>
      </c>
      <c r="C40" s="6" t="s">
        <v>5</v>
      </c>
      <c r="D40" s="7">
        <f t="shared" si="0"/>
        <v>239744</v>
      </c>
      <c r="E40" s="7">
        <f>E41+E42+E43</f>
        <v>11178</v>
      </c>
      <c r="F40" s="7">
        <f>F41+F42+F43</f>
        <v>114619</v>
      </c>
      <c r="G40" s="7">
        <f>G41+G42+G43</f>
        <v>113947</v>
      </c>
    </row>
    <row r="41" spans="1:7" s="8" customFormat="1" ht="30.75" customHeight="1">
      <c r="A41" s="11">
        <v>1</v>
      </c>
      <c r="B41" s="12" t="s">
        <v>76</v>
      </c>
      <c r="C41" s="13" t="s">
        <v>5</v>
      </c>
      <c r="D41" s="14">
        <f t="shared" si="0"/>
        <v>81694</v>
      </c>
      <c r="E41" s="14">
        <v>0</v>
      </c>
      <c r="F41" s="23">
        <v>41109</v>
      </c>
      <c r="G41" s="23">
        <v>40585</v>
      </c>
    </row>
    <row r="42" spans="1:7" s="8" customFormat="1" ht="24">
      <c r="A42" s="11">
        <v>2</v>
      </c>
      <c r="B42" s="12" t="s">
        <v>77</v>
      </c>
      <c r="C42" s="13" t="s">
        <v>5</v>
      </c>
      <c r="D42" s="14">
        <f t="shared" si="0"/>
        <v>115472</v>
      </c>
      <c r="E42" s="14">
        <v>11178</v>
      </c>
      <c r="F42" s="23">
        <v>51070</v>
      </c>
      <c r="G42" s="23">
        <v>53224</v>
      </c>
    </row>
    <row r="43" spans="1:7" s="8" customFormat="1" ht="36">
      <c r="A43" s="11">
        <v>3</v>
      </c>
      <c r="B43" s="33" t="s">
        <v>78</v>
      </c>
      <c r="C43" s="34" t="s">
        <v>5</v>
      </c>
      <c r="D43" s="14">
        <f t="shared" si="0"/>
        <v>42578</v>
      </c>
      <c r="E43" s="14">
        <v>0</v>
      </c>
      <c r="F43" s="23">
        <v>22440</v>
      </c>
      <c r="G43" s="23">
        <v>20138</v>
      </c>
    </row>
    <row r="44" spans="1:7" s="8" customFormat="1" ht="19.5" customHeight="1">
      <c r="A44" s="31" t="s">
        <v>32</v>
      </c>
      <c r="B44" s="10" t="s">
        <v>20</v>
      </c>
      <c r="C44" s="6" t="s">
        <v>5</v>
      </c>
      <c r="D44" s="7">
        <f t="shared" si="0"/>
        <v>679143.35</v>
      </c>
      <c r="E44" s="7">
        <f>E47+E49+E51+E52</f>
        <v>277731</v>
      </c>
      <c r="F44" s="7">
        <f>F47+F49+F51+F52</f>
        <v>200085</v>
      </c>
      <c r="G44" s="7">
        <f>G47+G49+G51+G52</f>
        <v>201327.35</v>
      </c>
    </row>
    <row r="45" spans="1:7" s="8" customFormat="1" ht="19.5" customHeight="1">
      <c r="A45" s="11"/>
      <c r="B45" s="18" t="s">
        <v>61</v>
      </c>
      <c r="C45" s="13" t="s">
        <v>3</v>
      </c>
      <c r="D45" s="14">
        <f t="shared" si="0"/>
        <v>980688</v>
      </c>
      <c r="E45" s="14">
        <f>E46+E48</f>
        <v>422875</v>
      </c>
      <c r="F45" s="14">
        <f>F46+F48</f>
        <v>297332</v>
      </c>
      <c r="G45" s="14">
        <f>G46+G48</f>
        <v>260481</v>
      </c>
    </row>
    <row r="46" spans="1:7" s="8" customFormat="1" ht="24">
      <c r="A46" s="11">
        <v>1</v>
      </c>
      <c r="B46" s="12" t="s">
        <v>62</v>
      </c>
      <c r="C46" s="13" t="s">
        <v>3</v>
      </c>
      <c r="D46" s="14">
        <f t="shared" si="0"/>
        <v>835647</v>
      </c>
      <c r="E46" s="14">
        <v>357164</v>
      </c>
      <c r="F46" s="14">
        <v>244742</v>
      </c>
      <c r="G46" s="23">
        <v>233741</v>
      </c>
    </row>
    <row r="47" spans="2:7" ht="19.5" customHeight="1">
      <c r="B47" s="12" t="s">
        <v>29</v>
      </c>
      <c r="C47" s="13" t="s">
        <v>5</v>
      </c>
      <c r="D47" s="14">
        <f t="shared" si="0"/>
        <v>550971</v>
      </c>
      <c r="E47" s="14">
        <v>226282</v>
      </c>
      <c r="F47" s="14">
        <v>155017</v>
      </c>
      <c r="G47" s="23">
        <v>169672</v>
      </c>
    </row>
    <row r="48" spans="1:7" s="8" customFormat="1" ht="19.5" customHeight="1">
      <c r="A48" s="11">
        <v>2</v>
      </c>
      <c r="B48" s="12" t="s">
        <v>30</v>
      </c>
      <c r="C48" s="13" t="s">
        <v>3</v>
      </c>
      <c r="D48" s="14">
        <f t="shared" si="0"/>
        <v>145041</v>
      </c>
      <c r="E48" s="14">
        <v>65711</v>
      </c>
      <c r="F48" s="14">
        <v>52590</v>
      </c>
      <c r="G48" s="23">
        <v>26740</v>
      </c>
    </row>
    <row r="49" spans="2:7" ht="19.5" customHeight="1">
      <c r="B49" s="12" t="s">
        <v>29</v>
      </c>
      <c r="C49" s="13" t="s">
        <v>5</v>
      </c>
      <c r="D49" s="14">
        <f t="shared" si="0"/>
        <v>80736</v>
      </c>
      <c r="E49" s="14">
        <v>38035</v>
      </c>
      <c r="F49" s="14">
        <v>27399</v>
      </c>
      <c r="G49" s="23">
        <v>15302</v>
      </c>
    </row>
    <row r="50" spans="1:7" s="8" customFormat="1" ht="24.75" customHeight="1">
      <c r="A50" s="11">
        <v>3</v>
      </c>
      <c r="B50" s="12" t="s">
        <v>60</v>
      </c>
      <c r="C50" s="13" t="s">
        <v>3</v>
      </c>
      <c r="D50" s="14">
        <f t="shared" si="0"/>
        <v>104422</v>
      </c>
      <c r="E50" s="14">
        <v>29977</v>
      </c>
      <c r="F50" s="14">
        <v>38591</v>
      </c>
      <c r="G50" s="23">
        <v>35854</v>
      </c>
    </row>
    <row r="51" spans="2:7" ht="19.5" customHeight="1">
      <c r="B51" s="12" t="s">
        <v>29</v>
      </c>
      <c r="C51" s="13" t="s">
        <v>5</v>
      </c>
      <c r="D51" s="14">
        <f t="shared" si="0"/>
        <v>46215.9</v>
      </c>
      <c r="E51" s="14">
        <v>13414</v>
      </c>
      <c r="F51" s="14">
        <v>16449</v>
      </c>
      <c r="G51" s="23">
        <v>16352.9</v>
      </c>
    </row>
    <row r="52" spans="1:7" s="8" customFormat="1" ht="19.5" customHeight="1">
      <c r="A52" s="11">
        <v>4</v>
      </c>
      <c r="B52" s="35" t="s">
        <v>75</v>
      </c>
      <c r="C52" s="13" t="s">
        <v>5</v>
      </c>
      <c r="D52" s="14">
        <f t="shared" si="0"/>
        <v>1220.45</v>
      </c>
      <c r="E52" s="14">
        <v>0</v>
      </c>
      <c r="F52" s="14">
        <v>1220</v>
      </c>
      <c r="G52" s="23">
        <v>0.45</v>
      </c>
    </row>
    <row r="53" spans="1:7" ht="19.5" customHeight="1">
      <c r="A53" s="31" t="s">
        <v>33</v>
      </c>
      <c r="B53" s="15" t="s">
        <v>89</v>
      </c>
      <c r="C53" s="6" t="s">
        <v>5</v>
      </c>
      <c r="D53" s="7">
        <f>E53+F53+G53</f>
        <v>47865</v>
      </c>
      <c r="E53" s="7">
        <f>E54+E56</f>
        <v>17910</v>
      </c>
      <c r="F53" s="7">
        <f>F54+F56</f>
        <v>22310</v>
      </c>
      <c r="G53" s="7">
        <f>G54+G56</f>
        <v>7645</v>
      </c>
    </row>
    <row r="54" spans="1:7" ht="19.5" customHeight="1">
      <c r="A54" s="31">
        <v>1</v>
      </c>
      <c r="B54" s="15" t="s">
        <v>51</v>
      </c>
      <c r="C54" s="6" t="s">
        <v>5</v>
      </c>
      <c r="D54" s="7">
        <f>E54+F54+G54</f>
        <v>8835</v>
      </c>
      <c r="E54" s="7">
        <v>7110</v>
      </c>
      <c r="F54" s="7">
        <v>735</v>
      </c>
      <c r="G54" s="7">
        <v>990</v>
      </c>
    </row>
    <row r="55" spans="2:9" ht="19.5" customHeight="1">
      <c r="B55" s="12" t="s">
        <v>22</v>
      </c>
      <c r="C55" s="13" t="s">
        <v>21</v>
      </c>
      <c r="D55" s="14">
        <f>E55+F55+G55</f>
        <v>589</v>
      </c>
      <c r="E55" s="14">
        <v>474</v>
      </c>
      <c r="F55" s="23">
        <v>49</v>
      </c>
      <c r="G55" s="23">
        <v>66</v>
      </c>
      <c r="I55" s="26"/>
    </row>
    <row r="56" spans="1:7" ht="19.5" customHeight="1">
      <c r="A56" s="11">
        <v>2</v>
      </c>
      <c r="B56" s="15" t="s">
        <v>90</v>
      </c>
      <c r="C56" s="6" t="s">
        <v>5</v>
      </c>
      <c r="D56" s="14">
        <f>E56+F56+G56</f>
        <v>39030</v>
      </c>
      <c r="E56" s="14">
        <v>10800</v>
      </c>
      <c r="F56" s="23">
        <v>21575</v>
      </c>
      <c r="G56" s="23">
        <v>6655</v>
      </c>
    </row>
    <row r="57" spans="2:7" ht="19.5" customHeight="1">
      <c r="B57" s="12" t="s">
        <v>22</v>
      </c>
      <c r="C57" s="13" t="s">
        <v>21</v>
      </c>
      <c r="D57" s="14">
        <f>SUM(E57:G57)</f>
        <v>1564</v>
      </c>
      <c r="E57" s="14">
        <v>432</v>
      </c>
      <c r="F57" s="23">
        <v>865</v>
      </c>
      <c r="G57" s="23">
        <v>267</v>
      </c>
    </row>
    <row r="58" spans="1:7" s="8" customFormat="1" ht="24">
      <c r="A58" s="31" t="s">
        <v>37</v>
      </c>
      <c r="B58" s="15" t="s">
        <v>79</v>
      </c>
      <c r="C58" s="6" t="s">
        <v>5</v>
      </c>
      <c r="D58" s="7">
        <f t="shared" si="0"/>
        <v>87426.39600000001</v>
      </c>
      <c r="E58" s="7">
        <f>51817*0.049*12</f>
        <v>30468.396</v>
      </c>
      <c r="F58" s="22">
        <v>31647</v>
      </c>
      <c r="G58" s="22">
        <v>25311</v>
      </c>
    </row>
    <row r="59" spans="1:9" ht="24">
      <c r="A59" s="31" t="s">
        <v>63</v>
      </c>
      <c r="B59" s="15" t="s">
        <v>8</v>
      </c>
      <c r="C59" s="6" t="s">
        <v>5</v>
      </c>
      <c r="D59" s="7">
        <f t="shared" si="0"/>
        <v>37384</v>
      </c>
      <c r="E59" s="7">
        <v>10679</v>
      </c>
      <c r="F59" s="7">
        <v>15315</v>
      </c>
      <c r="G59" s="22">
        <v>11390</v>
      </c>
      <c r="I59" s="26"/>
    </row>
    <row r="60" spans="1:7" ht="19.5" customHeight="1">
      <c r="A60" s="31" t="s">
        <v>84</v>
      </c>
      <c r="B60" s="15" t="s">
        <v>64</v>
      </c>
      <c r="C60" s="6" t="s">
        <v>5</v>
      </c>
      <c r="D60" s="7">
        <f t="shared" si="0"/>
        <v>12925</v>
      </c>
      <c r="E60" s="7">
        <v>5925</v>
      </c>
      <c r="F60" s="22">
        <v>7000</v>
      </c>
      <c r="G60" s="23"/>
    </row>
    <row r="61" spans="1:7" s="8" customFormat="1" ht="27.75" customHeight="1">
      <c r="A61" s="31" t="s">
        <v>10</v>
      </c>
      <c r="B61" s="15" t="s">
        <v>50</v>
      </c>
      <c r="C61" s="6" t="s">
        <v>5</v>
      </c>
      <c r="D61" s="7">
        <f t="shared" si="0"/>
        <v>484850.885</v>
      </c>
      <c r="E61" s="7">
        <f>E62+E67+E68+E71+E69+E70</f>
        <v>57161</v>
      </c>
      <c r="F61" s="7">
        <f>F62+F67+F68+F71+F69+F70</f>
        <v>146269</v>
      </c>
      <c r="G61" s="7">
        <f>G62+G67+G68+G71+G69+G70</f>
        <v>281420.885</v>
      </c>
    </row>
    <row r="62" spans="1:7" ht="24">
      <c r="A62" s="31" t="s">
        <v>2</v>
      </c>
      <c r="B62" s="15" t="s">
        <v>23</v>
      </c>
      <c r="C62" s="6" t="s">
        <v>5</v>
      </c>
      <c r="D62" s="7">
        <f t="shared" si="0"/>
        <v>23661</v>
      </c>
      <c r="E62" s="7">
        <f>E64+E66</f>
        <v>11919</v>
      </c>
      <c r="F62" s="7">
        <f>F64+F66</f>
        <v>11742</v>
      </c>
      <c r="G62" s="23">
        <v>0</v>
      </c>
    </row>
    <row r="63" spans="1:7" ht="19.5" customHeight="1">
      <c r="A63" s="11">
        <v>1</v>
      </c>
      <c r="B63" s="12" t="s">
        <v>7</v>
      </c>
      <c r="C63" s="13" t="s">
        <v>3</v>
      </c>
      <c r="D63" s="14">
        <f t="shared" si="0"/>
        <v>244</v>
      </c>
      <c r="E63" s="14">
        <v>244</v>
      </c>
      <c r="F63" s="23">
        <v>0</v>
      </c>
      <c r="G63" s="23">
        <v>0</v>
      </c>
    </row>
    <row r="64" spans="2:7" ht="19.5" customHeight="1">
      <c r="B64" s="12" t="s">
        <v>13</v>
      </c>
      <c r="C64" s="13" t="s">
        <v>5</v>
      </c>
      <c r="D64" s="14">
        <f t="shared" si="0"/>
        <v>1010</v>
      </c>
      <c r="E64" s="14">
        <v>1010</v>
      </c>
      <c r="F64" s="23">
        <v>0</v>
      </c>
      <c r="G64" s="23">
        <v>0</v>
      </c>
    </row>
    <row r="65" spans="1:7" ht="19.5" customHeight="1">
      <c r="A65" s="11">
        <v>2</v>
      </c>
      <c r="B65" s="12" t="s">
        <v>14</v>
      </c>
      <c r="C65" s="13" t="s">
        <v>3</v>
      </c>
      <c r="D65" s="14">
        <f t="shared" si="0"/>
        <v>118301</v>
      </c>
      <c r="E65" s="7">
        <v>65711</v>
      </c>
      <c r="F65" s="22">
        <v>52590</v>
      </c>
      <c r="G65" s="23">
        <v>0</v>
      </c>
    </row>
    <row r="66" spans="2:7" ht="19.5" customHeight="1">
      <c r="B66" s="12" t="s">
        <v>4</v>
      </c>
      <c r="C66" s="13" t="s">
        <v>5</v>
      </c>
      <c r="D66" s="14">
        <f t="shared" si="0"/>
        <v>22651</v>
      </c>
      <c r="E66" s="14">
        <v>10909</v>
      </c>
      <c r="F66" s="23">
        <v>11742</v>
      </c>
      <c r="G66" s="23">
        <v>0</v>
      </c>
    </row>
    <row r="67" spans="1:7" s="8" customFormat="1" ht="26.25" customHeight="1">
      <c r="A67" s="31" t="s">
        <v>6</v>
      </c>
      <c r="B67" s="15" t="s">
        <v>42</v>
      </c>
      <c r="C67" s="6" t="s">
        <v>5</v>
      </c>
      <c r="D67" s="7">
        <f>E67+F67+G67</f>
        <v>44339</v>
      </c>
      <c r="E67" s="7">
        <v>31242</v>
      </c>
      <c r="F67" s="22">
        <v>8662</v>
      </c>
      <c r="G67" s="22">
        <v>4435</v>
      </c>
    </row>
    <row r="68" spans="1:7" s="8" customFormat="1" ht="24">
      <c r="A68" s="31" t="s">
        <v>18</v>
      </c>
      <c r="B68" s="15" t="s">
        <v>82</v>
      </c>
      <c r="C68" s="6" t="s">
        <v>5</v>
      </c>
      <c r="D68" s="27">
        <f t="shared" si="0"/>
        <v>206373</v>
      </c>
      <c r="E68" s="7">
        <v>0</v>
      </c>
      <c r="F68" s="22">
        <v>0</v>
      </c>
      <c r="G68" s="22">
        <f>85495+120878</f>
        <v>206373</v>
      </c>
    </row>
    <row r="69" spans="1:7" s="8" customFormat="1" ht="36">
      <c r="A69" s="31" t="s">
        <v>28</v>
      </c>
      <c r="B69" s="15" t="s">
        <v>96</v>
      </c>
      <c r="C69" s="6" t="s">
        <v>5</v>
      </c>
      <c r="D69" s="7">
        <f t="shared" si="0"/>
        <v>145865</v>
      </c>
      <c r="E69" s="7"/>
      <c r="F69" s="22">
        <v>105865</v>
      </c>
      <c r="G69" s="22">
        <f>30000+10000</f>
        <v>40000</v>
      </c>
    </row>
    <row r="70" spans="1:7" s="8" customFormat="1" ht="36">
      <c r="A70" s="31" t="s">
        <v>26</v>
      </c>
      <c r="B70" s="15" t="s">
        <v>97</v>
      </c>
      <c r="C70" s="6" t="s">
        <v>5</v>
      </c>
      <c r="D70" s="7">
        <f t="shared" si="0"/>
        <v>612.885</v>
      </c>
      <c r="E70" s="7">
        <v>0</v>
      </c>
      <c r="F70" s="22">
        <v>0</v>
      </c>
      <c r="G70" s="22">
        <v>612.885</v>
      </c>
    </row>
    <row r="71" spans="1:7" ht="24">
      <c r="A71" s="31" t="s">
        <v>32</v>
      </c>
      <c r="B71" s="15" t="s">
        <v>88</v>
      </c>
      <c r="C71" s="6" t="s">
        <v>5</v>
      </c>
      <c r="D71" s="7">
        <f t="shared" si="0"/>
        <v>64000</v>
      </c>
      <c r="E71" s="7">
        <v>14000</v>
      </c>
      <c r="F71" s="7">
        <v>20000</v>
      </c>
      <c r="G71" s="7">
        <v>30000</v>
      </c>
    </row>
    <row r="72" spans="1:7" ht="19.5" customHeight="1">
      <c r="A72" s="31" t="s">
        <v>11</v>
      </c>
      <c r="B72" s="15" t="s">
        <v>80</v>
      </c>
      <c r="C72" s="6" t="s">
        <v>5</v>
      </c>
      <c r="D72" s="7">
        <f t="shared" si="0"/>
        <v>120730.04</v>
      </c>
      <c r="E72" s="7">
        <v>0</v>
      </c>
      <c r="F72" s="22">
        <v>90730.04</v>
      </c>
      <c r="G72" s="22">
        <v>30000</v>
      </c>
    </row>
    <row r="73" spans="1:7" ht="19.5" customHeight="1">
      <c r="A73" s="31" t="s">
        <v>81</v>
      </c>
      <c r="B73" s="10" t="s">
        <v>31</v>
      </c>
      <c r="C73" s="6" t="s">
        <v>5</v>
      </c>
      <c r="D73" s="7">
        <f>E73+F73+G73</f>
        <v>85308</v>
      </c>
      <c r="E73" s="7">
        <f>E74+E77</f>
        <v>34716</v>
      </c>
      <c r="F73" s="7">
        <f>F74+F77</f>
        <v>16091</v>
      </c>
      <c r="G73" s="7">
        <f>G74+G77</f>
        <v>34501</v>
      </c>
    </row>
    <row r="74" spans="1:7" ht="19.5" customHeight="1">
      <c r="A74" s="31" t="s">
        <v>2</v>
      </c>
      <c r="B74" s="10" t="s">
        <v>83</v>
      </c>
      <c r="C74" s="6"/>
      <c r="D74" s="7">
        <f t="shared" si="0"/>
        <v>84408</v>
      </c>
      <c r="E74" s="7">
        <v>33816</v>
      </c>
      <c r="F74" s="22">
        <v>16091</v>
      </c>
      <c r="G74" s="22">
        <v>34501</v>
      </c>
    </row>
    <row r="75" spans="1:7" ht="19.5" customHeight="1">
      <c r="A75" s="31"/>
      <c r="B75" s="12" t="s">
        <v>43</v>
      </c>
      <c r="C75" s="13" t="s">
        <v>5</v>
      </c>
      <c r="D75" s="14">
        <f t="shared" si="0"/>
        <v>44052</v>
      </c>
      <c r="E75" s="14">
        <f>22920+1307</f>
        <v>24227</v>
      </c>
      <c r="F75" s="23">
        <v>1100</v>
      </c>
      <c r="G75" s="23">
        <f>14085+4640</f>
        <v>18725</v>
      </c>
    </row>
    <row r="76" spans="1:7" ht="19.5" customHeight="1">
      <c r="A76" s="31"/>
      <c r="B76" s="18" t="s">
        <v>44</v>
      </c>
      <c r="C76" s="13"/>
      <c r="D76" s="14">
        <f t="shared" si="0"/>
        <v>1419</v>
      </c>
      <c r="E76" s="14">
        <f>669+147</f>
        <v>816</v>
      </c>
      <c r="F76" s="23">
        <v>30</v>
      </c>
      <c r="G76" s="23">
        <f>289+284</f>
        <v>573</v>
      </c>
    </row>
    <row r="77" spans="1:7" s="8" customFormat="1" ht="24">
      <c r="A77" s="31" t="s">
        <v>6</v>
      </c>
      <c r="B77" s="24" t="s">
        <v>57</v>
      </c>
      <c r="C77" s="19" t="s">
        <v>5</v>
      </c>
      <c r="D77" s="7">
        <f t="shared" si="0"/>
        <v>900</v>
      </c>
      <c r="E77" s="20">
        <v>900</v>
      </c>
      <c r="F77" s="22">
        <v>0</v>
      </c>
      <c r="G77" s="22">
        <v>0</v>
      </c>
    </row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9">
    <mergeCell ref="A1:G1"/>
    <mergeCell ref="A2:G2"/>
    <mergeCell ref="A3:G3"/>
    <mergeCell ref="A4:G4"/>
    <mergeCell ref="D6:D7"/>
    <mergeCell ref="E6:G6"/>
    <mergeCell ref="A6:A7"/>
    <mergeCell ref="B6:B7"/>
    <mergeCell ref="C6:C7"/>
  </mergeCells>
  <printOptions horizontalCentered="1"/>
  <pageMargins left="0.1968503937007874" right="0.1968503937007874" top="0.28" bottom="0.57" header="0.44" footer="0.31496062992125984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2019-03-25T08:43:03Z</cp:lastPrinted>
  <dcterms:created xsi:type="dcterms:W3CDTF">2013-01-28T00:42:41Z</dcterms:created>
  <dcterms:modified xsi:type="dcterms:W3CDTF">2019-04-05T00:12:15Z</dcterms:modified>
  <cp:category/>
  <cp:version/>
  <cp:contentType/>
  <cp:contentStatus/>
</cp:coreProperties>
</file>